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filterPrivacy="1"/>
  <xr:revisionPtr revIDLastSave="0" documentId="8_{AB84F6F7-9BE4-48E5-B999-F3BB3D6F3352}" xr6:coauthVersionLast="47" xr6:coauthVersionMax="47" xr10:uidLastSave="{00000000-0000-0000-0000-000000000000}"/>
  <bookViews>
    <workbookView xWindow="0" yWindow="0" windowWidth="22260" windowHeight="12650" firstSheet="1" activeTab="1" xr2:uid="{00000000-000D-0000-FFFF-FFFF00000000}"/>
  </bookViews>
  <sheets>
    <sheet name="расчёт теплопотерь" sheetId="1" r:id="rId1"/>
    <sheet name="справочник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C27" i="2"/>
  <c r="J21" i="2"/>
  <c r="D21" i="2"/>
  <c r="N4" i="2" l="1"/>
  <c r="M14" i="2" l="1"/>
  <c r="E4" i="2"/>
  <c r="H14" i="2" s="1"/>
  <c r="H21" i="2"/>
  <c r="L14" i="2"/>
  <c r="Q5" i="2"/>
  <c r="Q4" i="2"/>
  <c r="N14" i="2"/>
  <c r="K14" i="2"/>
  <c r="J14" i="2"/>
  <c r="I14" i="2"/>
  <c r="D14" i="2"/>
  <c r="C14" i="2"/>
  <c r="E27" i="2" s="1"/>
  <c r="H32" i="2" s="1"/>
  <c r="G14" i="2"/>
  <c r="F14" i="2"/>
  <c r="E14" i="2"/>
  <c r="G38" i="1" s="1"/>
  <c r="G6" i="2"/>
  <c r="G5" i="2"/>
  <c r="G4" i="2"/>
  <c r="K21" i="2" l="1"/>
  <c r="I21" i="2"/>
  <c r="G21" i="2"/>
  <c r="F21" i="2"/>
  <c r="F32" i="2" s="1"/>
  <c r="E21" i="2"/>
  <c r="E32" i="2" s="1"/>
  <c r="D32" i="2"/>
  <c r="C21" i="2"/>
  <c r="C32" i="2" s="1"/>
  <c r="G36" i="1" l="1"/>
  <c r="I32" i="2" l="1"/>
  <c r="G40" i="1" s="1"/>
</calcChain>
</file>

<file path=xl/sharedStrings.xml><?xml version="1.0" encoding="utf-8"?>
<sst xmlns="http://schemas.openxmlformats.org/spreadsheetml/2006/main" count="88" uniqueCount="75">
  <si>
    <t>Расчёт теплопотерь помещения:</t>
  </si>
  <si>
    <r>
      <t xml:space="preserve">Введите температуру воздуха в помещении, </t>
    </r>
    <r>
      <rPr>
        <sz val="11"/>
        <color theme="1"/>
        <rFont val="Times New Roman"/>
        <family val="1"/>
        <charset val="204"/>
      </rPr>
      <t>º</t>
    </r>
    <r>
      <rPr>
        <sz val="11"/>
        <color theme="1"/>
        <rFont val="Calibri"/>
        <family val="2"/>
      </rPr>
      <t>С:</t>
    </r>
  </si>
  <si>
    <r>
      <t xml:space="preserve">Введите температуру наружного воздуха, </t>
    </r>
    <r>
      <rPr>
        <sz val="11"/>
        <color theme="1"/>
        <rFont val="Times New Roman"/>
        <family val="1"/>
        <charset val="204"/>
      </rPr>
      <t>º</t>
    </r>
    <r>
      <rPr>
        <sz val="11"/>
        <color theme="1"/>
        <rFont val="Calibri"/>
        <family val="2"/>
      </rPr>
      <t>С:</t>
    </r>
  </si>
  <si>
    <t>Введите габариты помещения:</t>
  </si>
  <si>
    <t>длина, м</t>
  </si>
  <si>
    <t>ширина, м</t>
  </si>
  <si>
    <t>высота, м</t>
  </si>
  <si>
    <t>Наружная стена:</t>
  </si>
  <si>
    <t>кирпич</t>
  </si>
  <si>
    <t>Введите толщину наружной стены, мм:</t>
  </si>
  <si>
    <t>Введите длину наружной стены, м</t>
  </si>
  <si>
    <t>Введите толщину утеплителя НС, мм:</t>
  </si>
  <si>
    <t>Окно:</t>
  </si>
  <si>
    <t>нормативное</t>
  </si>
  <si>
    <t>Введите площадь окна, м2:</t>
  </si>
  <si>
    <t>Перекрытие:</t>
  </si>
  <si>
    <t>ж/б плита</t>
  </si>
  <si>
    <t>Толщина насыпного слоя перекрытия, мм</t>
  </si>
  <si>
    <t>Толщина утеплителя перекрытия, мм</t>
  </si>
  <si>
    <t>Пол</t>
  </si>
  <si>
    <t>утеплённый</t>
  </si>
  <si>
    <t>Результаты расчёта:</t>
  </si>
  <si>
    <t>Теплопотери через ограждающие конструкции, Вт</t>
  </si>
  <si>
    <t>Расход тепла на инфильтрацию наружного воздуха, Вт</t>
  </si>
  <si>
    <t>Расход тепла на отопление помещения, Вт</t>
  </si>
  <si>
    <t>НС</t>
  </si>
  <si>
    <r>
      <t>λ, Вт/(м*</t>
    </r>
    <r>
      <rPr>
        <sz val="11"/>
        <color theme="1"/>
        <rFont val="Times New Roman"/>
        <family val="1"/>
        <charset val="204"/>
      </rPr>
      <t>º</t>
    </r>
    <r>
      <rPr>
        <sz val="11"/>
        <color theme="1"/>
        <rFont val="Calibri"/>
        <family val="2"/>
      </rPr>
      <t>С)</t>
    </r>
  </si>
  <si>
    <t>λ, Вт/(м*ºС)</t>
  </si>
  <si>
    <t>длина_НС</t>
  </si>
  <si>
    <t>утеплитель НС</t>
  </si>
  <si>
    <t>ОК</t>
  </si>
  <si>
    <t>Rок, м2*ºС/Вт</t>
  </si>
  <si>
    <t>ПТ</t>
  </si>
  <si>
    <t>δпт/λпт, (м*ºС)/Вт</t>
  </si>
  <si>
    <t>ПЛ</t>
  </si>
  <si>
    <t>Rпл, (м2*ºС)/Вт</t>
  </si>
  <si>
    <t>газобетон</t>
  </si>
  <si>
    <t>среднее</t>
  </si>
  <si>
    <t>деревянное</t>
  </si>
  <si>
    <t>не утеплённый</t>
  </si>
  <si>
    <t>старое</t>
  </si>
  <si>
    <t>не учитывать</t>
  </si>
  <si>
    <t>Исходные данные</t>
  </si>
  <si>
    <t>№ помещ.</t>
  </si>
  <si>
    <r>
      <t xml:space="preserve">tвн, </t>
    </r>
    <r>
      <rPr>
        <sz val="11"/>
        <color theme="1"/>
        <rFont val="Times New Roman"/>
        <family val="1"/>
        <charset val="204"/>
      </rPr>
      <t>º</t>
    </r>
    <r>
      <rPr>
        <sz val="11"/>
        <color theme="1"/>
        <rFont val="Calibri"/>
        <family val="2"/>
      </rPr>
      <t>С</t>
    </r>
  </si>
  <si>
    <r>
      <t xml:space="preserve">tн, </t>
    </r>
    <r>
      <rPr>
        <sz val="11"/>
        <color theme="1"/>
        <rFont val="Times New Roman"/>
        <family val="1"/>
        <charset val="204"/>
      </rPr>
      <t>º</t>
    </r>
    <r>
      <rPr>
        <sz val="11"/>
        <color theme="1"/>
        <rFont val="Calibri"/>
        <family val="2"/>
      </rPr>
      <t>С</t>
    </r>
  </si>
  <si>
    <t>А, м</t>
  </si>
  <si>
    <t>В, м</t>
  </si>
  <si>
    <t>H, м</t>
  </si>
  <si>
    <t>λст, Вт/(м*ºС)</t>
  </si>
  <si>
    <t>δст, мм</t>
  </si>
  <si>
    <t>Lнс, м</t>
  </si>
  <si>
    <t>δут.ст, мм</t>
  </si>
  <si>
    <t>δнас.сл, мм</t>
  </si>
  <si>
    <t>δут.пт, мм</t>
  </si>
  <si>
    <t>Промежуточные результаты</t>
  </si>
  <si>
    <t>Fст, м2</t>
  </si>
  <si>
    <t>Fок, м2</t>
  </si>
  <si>
    <t>Fпт, м2</t>
  </si>
  <si>
    <t>Fпл, м2</t>
  </si>
  <si>
    <t>Rст, м2*ºС/Вт</t>
  </si>
  <si>
    <t>Rпт, м2*ºС/Вт</t>
  </si>
  <si>
    <t>Rпл, м2*ºС/Вт</t>
  </si>
  <si>
    <t>β</t>
  </si>
  <si>
    <t>Инфильтрация</t>
  </si>
  <si>
    <t>L, м3/ч</t>
  </si>
  <si>
    <t xml:space="preserve">К </t>
  </si>
  <si>
    <t>Qв, Вт</t>
  </si>
  <si>
    <t>Результаты расчёта</t>
  </si>
  <si>
    <t>Qст, Вт</t>
  </si>
  <si>
    <t>Qок, Вт</t>
  </si>
  <si>
    <t>Qпт, Вт</t>
  </si>
  <si>
    <t>Qпл, Вт</t>
  </si>
  <si>
    <t>Qо, Вт</t>
  </si>
  <si>
    <r>
      <rPr>
        <sz val="11"/>
        <color theme="1"/>
        <rFont val="Calibri"/>
        <family val="2"/>
      </rPr>
      <t>Σ</t>
    </r>
    <r>
      <rPr>
        <sz val="11"/>
        <color theme="1"/>
        <rFont val="Calibri"/>
        <family val="2"/>
        <scheme val="minor"/>
      </rPr>
      <t>Q, Вт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</si>
</sst>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</font>
    <font>
      <b/>
      <u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0" fillId="2" borderId="1" xfId="0" applyFill="1" applyBorder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3" borderId="1" xfId="0" applyNumberFormat="1" applyFill="1" applyBorder="1"/>
  </cellXfs>
  <cellStyles count="1">
    <cellStyle name="Обычный" xfId="0" builtinId="0"/>
  </cellStyles>
  <dxfs count="19">
    <dxf>
      <numFmt numFmtId="1" formatCode="0"/>
    </dxf>
    <dxf>
      <alignment horizontal="center" vertical="center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НС" displayName="НС" ref="B3:C5" totalsRowShown="0">
  <autoFilter ref="B3:C5" xr:uid="{00000000-0009-0000-0100-000001000000}"/>
  <tableColumns count="2">
    <tableColumn id="1" xr3:uid="{00000000-0010-0000-0000-000001000000}" name="НС"/>
    <tableColumn id="2" xr3:uid="{00000000-0010-0000-0000-000002000000}" name="λ, Вт/(м*ºС)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Таблица11" displayName="Таблица11" ref="B20:K21" totalsRowShown="0" headerRowDxfId="17">
  <autoFilter ref="B20:K21" xr:uid="{00000000-0009-0000-0100-00000B000000}"/>
  <tableColumns count="10">
    <tableColumn id="1" xr3:uid="{00000000-0010-0000-0900-000001000000}" name="№ помещ." dataDxfId="16"/>
    <tableColumn id="2" xr3:uid="{00000000-0010-0000-0900-000002000000}" name="Fст, м2">
      <calculatedColumnFormula>Таблица10[Lнс, м]*Таблица10[H, м]</calculatedColumnFormula>
    </tableColumn>
    <tableColumn id="3" xr3:uid="{00000000-0010-0000-0900-000003000000}" name="Fок, м2">
      <calculatedColumnFormula>IF(ISNUMBER(SEARCH("не учитывать",'расчёт теплопотерь'!G22,1)),0,'расчёт теплопотерь'!G24)</calculatedColumnFormula>
    </tableColumn>
    <tableColumn id="4" xr3:uid="{00000000-0010-0000-0900-000004000000}" name="Fпт, м2">
      <calculatedColumnFormula>IF(ISNUMBER(SEARCH("не учитывать",'расчёт теплопотерь'!G26,1)),0,Таблица10[А, м]*Таблица10[В, м])</calculatedColumnFormula>
    </tableColumn>
    <tableColumn id="5" xr3:uid="{00000000-0010-0000-0900-000005000000}" name="Fпл, м2">
      <calculatedColumnFormula>IF(ISNUMBER(SEARCH("не учитывать",'расчёт теплопотерь'!G32,1)),0,Таблица10[А, м]*Таблица10[В, м])</calculatedColumnFormula>
    </tableColumn>
    <tableColumn id="6" xr3:uid="{00000000-0010-0000-0900-000006000000}" name="Rст, м2*ºС/Вт" dataDxfId="15">
      <calculatedColumnFormula>1/8.7+1/23+Таблица10[δст, мм]/1000/Таблица10[λст, Вт/(м*ºС)]+Таблица10[δут.ст, мм]/1000/0.04</calculatedColumnFormula>
    </tableColumn>
    <tableColumn id="7" xr3:uid="{00000000-0010-0000-0900-000007000000}" name="Rок, м2*ºС/Вт" dataDxfId="14">
      <calculatedColumnFormula>Таблица7[Rок, м2*ºС/Вт]</calculatedColumnFormula>
    </tableColumn>
    <tableColumn id="8" xr3:uid="{00000000-0010-0000-0900-000008000000}" name="Rпт, м2*ºС/Вт" dataDxfId="13">
      <calculatedColumnFormula>IF(ISNUMBER(SEARCH("не учитывать",'расчёт теплопотерь'!G26,1)),0,(1/8.7+1/17+Таблица10[δпт/λпт, (м*ºС)/Вт]+Таблица10[δнас.сл, мм]/1000/0.2+Таблица10[δут.пт, мм]/1000/0.04))</calculatedColumnFormula>
    </tableColumn>
    <tableColumn id="9" xr3:uid="{00000000-0010-0000-0900-000009000000}" name="Rпл, м2*ºС/Вт" dataDxfId="12">
      <calculatedColumnFormula>IF(ISNUMBER(SEARCH("утеплённый",'расчёт теплопотерь'!G32,1)),5.5,IF(ISNUMBER(SEARCH("не утеплённый",'расчёт теплопотерь'!G32,1)),4.3,0))</calculatedColumnFormula>
    </tableColumn>
    <tableColumn id="10" xr3:uid="{00000000-0010-0000-0900-00000A000000}" name="β" dataDxfId="11">
      <calculatedColumnFormula>IF(Таблица10[Lнс, м]=Таблица10[А, м]+Таблица10[В, м],1.15,1.1)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Таблица3" displayName="Таблица3" ref="B31:I32" totalsRowShown="0" headerRowDxfId="10">
  <autoFilter ref="B31:I32" xr:uid="{00000000-0009-0000-0100-000003000000}"/>
  <tableColumns count="8">
    <tableColumn id="1" xr3:uid="{00000000-0010-0000-0A00-000001000000}" name="№ помещ." dataDxfId="9"/>
    <tableColumn id="2" xr3:uid="{00000000-0010-0000-0A00-000002000000}" name="Qст, Вт" dataDxfId="8">
      <calculatedColumnFormula>(Таблица11[Fст, м2]-Таблица11[Fок, м2])/Таблица11[Rст, м2*ºС/Вт]*('расчёт теплопотерь'!G4-'расчёт теплопотерь'!G6)*Таблица11[β]</calculatedColumnFormula>
    </tableColumn>
    <tableColumn id="3" xr3:uid="{00000000-0010-0000-0A00-000003000000}" name="Qок, Вт" dataDxfId="7">
      <calculatedColumnFormula>IF(ISNUMBER(SEARCH("не учитывать",'расчёт теплопотерь'!G22,1)),0,(Таблица11[Fок, м2]/Таблица11[Rок, м2*ºС/Вт]*('расчёт теплопотерь'!G4-'расчёт теплопотерь'!G6)*Таблица11[β]))</calculatedColumnFormula>
    </tableColumn>
    <tableColumn id="4" xr3:uid="{00000000-0010-0000-0A00-000004000000}" name="Qпт, Вт" dataDxfId="6">
      <calculatedColumnFormula>IF(ISNUMBER(SEARCH("не учитывать",'расчёт теплопотерь'!G26,1)),0,Таблица11[Fпт, м2]/Таблица11[Rпт, м2*ºС/Вт]*('расчёт теплопотерь'!G4-'расчёт теплопотерь'!G6)*Таблица11[β])</calculatedColumnFormula>
    </tableColumn>
    <tableColumn id="5" xr3:uid="{00000000-0010-0000-0A00-000005000000}" name="Qпл, Вт" dataDxfId="5">
      <calculatedColumnFormula>IF(ISNUMBER(SEARCH("не учитывать",'расчёт теплопотерь'!G32,1)),0,Таблица11[Fпл, м2]/Таблица11[Rпл, м2*ºС/Вт]*('расчёт теплопотерь'!G4-'расчёт теплопотерь'!G6))</calculatedColumnFormula>
    </tableColumn>
    <tableColumn id="6" xr3:uid="{00000000-0010-0000-0A00-000006000000}" name="Qо, Вт" dataDxfId="4">
      <calculatedColumnFormula>Таблица3[Qст, Вт]+Таблица3[Qок, Вт]+Таблица3[Qпт, Вт]+Таблица3[Qпл, Вт]</calculatedColumnFormula>
    </tableColumn>
    <tableColumn id="7" xr3:uid="{00000000-0010-0000-0A00-000007000000}" name="Qв, Вт" dataDxfId="3">
      <calculatedColumnFormula>Таблица12[Qв, Вт]</calculatedColumnFormula>
    </tableColumn>
    <tableColumn id="8" xr3:uid="{00000000-0010-0000-0A00-000008000000}" name="ΣQ, Вт" dataDxfId="2">
      <calculatedColumnFormula>Таблица3[Qо, Вт]+Таблица3[Qв, Вт]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Таблица12" displayName="Таблица12" ref="B26:E27" totalsRowShown="0">
  <autoFilter ref="B26:E27" xr:uid="{00000000-0009-0000-0100-00000C000000}"/>
  <tableColumns count="4">
    <tableColumn id="1" xr3:uid="{00000000-0010-0000-0B00-000001000000}" name="№ помещ." dataDxfId="1"/>
    <tableColumn id="2" xr3:uid="{00000000-0010-0000-0B00-000002000000}" name="L, м3/ч">
      <calculatedColumnFormula>Таблица10[А, м]*Таблица10[В, м]*3</calculatedColumnFormula>
    </tableColumn>
    <tableColumn id="3" xr3:uid="{00000000-0010-0000-0B00-000003000000}" name="К "/>
    <tableColumn id="4" xr3:uid="{00000000-0010-0000-0B00-000004000000}" name="Qв, Вт" dataDxfId="0">
      <calculatedColumnFormula>0.28*Таблица12[L, м3/ч]*1.2*(Таблица10[tвн, ºС]-Таблица10[tн, ºС])*Таблица12[[К 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длина_НС" displayName="длина_НС" ref="G3:G6" totalsRowShown="0">
  <autoFilter ref="G3:G6" xr:uid="{00000000-0009-0000-0100-000002000000}"/>
  <tableColumns count="1">
    <tableColumn id="1" xr3:uid="{00000000-0010-0000-0100-000001000000}" name="длина_НС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4" displayName="Таблица4" ref="E3:E4" totalsRowShown="0">
  <autoFilter ref="E3:E4" xr:uid="{00000000-0009-0000-0100-000004000000}"/>
  <tableColumns count="1">
    <tableColumn id="1" xr3:uid="{00000000-0010-0000-0200-000001000000}" name="λ, Вт/(м*ºС)">
      <calculatedColumnFormula>IF(ISNUMBER(SEARCH("кирпич",'расчёт теплопотерь'!G14,1)),0.72,0.3)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5" displayName="Таблица5" ref="I3:I7" totalsRowShown="0">
  <autoFilter ref="I3:I7" xr:uid="{00000000-0009-0000-0100-000005000000}"/>
  <tableColumns count="1">
    <tableColumn id="1" xr3:uid="{00000000-0010-0000-0300-000001000000}" name="утеплитель НС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Таблица6" displayName="Таблица6" ref="K3:L7" totalsRowShown="0">
  <autoFilter ref="K3:L7" xr:uid="{00000000-0009-0000-0100-000006000000}"/>
  <tableColumns count="2">
    <tableColumn id="1" xr3:uid="{00000000-0010-0000-0400-000001000000}" name="ОК"/>
    <tableColumn id="2" xr3:uid="{00000000-0010-0000-0400-000002000000}" name="Rок, м2*ºС/Вт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Таблица7" displayName="Таблица7" ref="N3:N4" totalsRowShown="0">
  <autoFilter ref="N3:N4" xr:uid="{00000000-0009-0000-0100-000007000000}"/>
  <tableColumns count="1">
    <tableColumn id="1" xr3:uid="{00000000-0010-0000-0500-000001000000}" name="Rок, м2*ºС/Вт">
      <calculatedColumnFormula>IF(ISNUMBER(SEARCH("нормативное",'расчёт теплопотерь'!G22,1)),0.9,IF(ISNUMBER(SEARCH("среднее",'расчёт теплопотерь'!G22,1)),0.65,IF(ISNUMBER(SEARCH("старое",'расчёт теплопотерь'!G22,1)),0.4,0)))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Таблица8" displayName="Таблица8" ref="P3:Q6" totalsRowShown="0">
  <autoFilter ref="P3:Q6" xr:uid="{00000000-0009-0000-0100-000008000000}"/>
  <tableColumns count="2">
    <tableColumn id="1" xr3:uid="{00000000-0010-0000-0600-000001000000}" name="ПТ"/>
    <tableColumn id="2" xr3:uid="{00000000-0010-0000-0600-000002000000}" name="δпт/λпт, (м*ºС)/Вт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Таблица9" displayName="Таблица9" ref="S3:T6" totalsRowShown="0">
  <autoFilter ref="S3:T6" xr:uid="{00000000-0009-0000-0100-000009000000}"/>
  <tableColumns count="2">
    <tableColumn id="1" xr3:uid="{00000000-0010-0000-0700-000001000000}" name="ПЛ"/>
    <tableColumn id="2" xr3:uid="{00000000-0010-0000-0700-000002000000}" name="Rпл, (м2*ºС)/Вт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Таблица10" displayName="Таблица10" ref="B13:N14" totalsRowShown="0">
  <autoFilter ref="B13:N14" xr:uid="{00000000-0009-0000-0100-00000A000000}"/>
  <tableColumns count="13">
    <tableColumn id="1" xr3:uid="{00000000-0010-0000-0800-000001000000}" name="№ помещ." dataDxfId="18"/>
    <tableColumn id="2" xr3:uid="{00000000-0010-0000-0800-000002000000}" name="tвн, ºС">
      <calculatedColumnFormula>'расчёт теплопотерь'!G4</calculatedColumnFormula>
    </tableColumn>
    <tableColumn id="3" xr3:uid="{00000000-0010-0000-0800-000003000000}" name="tн, ºС">
      <calculatedColumnFormula>'расчёт теплопотерь'!G6</calculatedColumnFormula>
    </tableColumn>
    <tableColumn id="4" xr3:uid="{00000000-0010-0000-0800-000004000000}" name="А, м">
      <calculatedColumnFormula>'расчёт теплопотерь'!G8</calculatedColumnFormula>
    </tableColumn>
    <tableColumn id="5" xr3:uid="{00000000-0010-0000-0800-000005000000}" name="В, м">
      <calculatedColumnFormula>'расчёт теплопотерь'!G10</calculatedColumnFormula>
    </tableColumn>
    <tableColumn id="6" xr3:uid="{00000000-0010-0000-0800-000006000000}" name="H, м">
      <calculatedColumnFormula>'расчёт теплопотерь'!G12</calculatedColumnFormula>
    </tableColumn>
    <tableColumn id="7" xr3:uid="{00000000-0010-0000-0800-000007000000}" name="λст, Вт/(м*ºС)">
      <calculatedColumnFormula>Таблица4[λ, Вт/(м*ºС)]</calculatedColumnFormula>
    </tableColumn>
    <tableColumn id="8" xr3:uid="{00000000-0010-0000-0800-000008000000}" name="δст, мм">
      <calculatedColumnFormula>'расчёт теплопотерь'!G16</calculatedColumnFormula>
    </tableColumn>
    <tableColumn id="9" xr3:uid="{00000000-0010-0000-0800-000009000000}" name="Lнс, м">
      <calculatedColumnFormula>'расчёт теплопотерь'!G18</calculatedColumnFormula>
    </tableColumn>
    <tableColumn id="10" xr3:uid="{00000000-0010-0000-0800-00000A000000}" name="δут.ст, мм">
      <calculatedColumnFormula>'расчёт теплопотерь'!G20</calculatedColumnFormula>
    </tableColumn>
    <tableColumn id="11" xr3:uid="{00000000-0010-0000-0800-00000B000000}" name="δпт/λпт, (м*ºС)/Вт">
      <calculatedColumnFormula>IF(ISNUMBER(SEARCH("ж/б плита",'расчёт теплопотерь'!G26,1)),0.1,IF(ISNUMBER(SEARCH("деревянное",'расчёт теплопотерь'!G26,1)),0.3,0))</calculatedColumnFormula>
    </tableColumn>
    <tableColumn id="12" xr3:uid="{00000000-0010-0000-0800-00000C000000}" name="δнас.сл, мм">
      <calculatedColumnFormula>'расчёт теплопотерь'!G28</calculatedColumnFormula>
    </tableColumn>
    <tableColumn id="13" xr3:uid="{00000000-0010-0000-0800-00000D000000}" name="δут.пт, мм">
      <calculatedColumnFormula>'расчёт теплопотерь'!G30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1"/>
  <sheetViews>
    <sheetView zoomScaleNormal="100" workbookViewId="0">
      <selection activeCell="H20" sqref="H20"/>
    </sheetView>
  </sheetViews>
  <sheetFormatPr defaultRowHeight="14.45"/>
  <cols>
    <col min="6" max="6" width="14.42578125" customWidth="1"/>
    <col min="7" max="7" width="14.5703125" customWidth="1"/>
  </cols>
  <sheetData>
    <row r="2" spans="2:7" ht="15.6">
      <c r="B2" s="3" t="s">
        <v>0</v>
      </c>
    </row>
    <row r="3" spans="2:7" ht="5.0999999999999996" customHeight="1" thickBot="1">
      <c r="B3" s="1"/>
    </row>
    <row r="4" spans="2:7" ht="15.6" thickTop="1" thickBot="1">
      <c r="B4" t="s">
        <v>1</v>
      </c>
      <c r="G4" s="4">
        <v>20</v>
      </c>
    </row>
    <row r="5" spans="2:7" ht="5.0999999999999996" customHeight="1" thickTop="1" thickBot="1"/>
    <row r="6" spans="2:7" ht="15.6" thickTop="1" thickBot="1">
      <c r="B6" t="s">
        <v>2</v>
      </c>
      <c r="G6" s="4">
        <v>-22</v>
      </c>
    </row>
    <row r="7" spans="2:7" ht="15.6" thickTop="1" thickBot="1">
      <c r="B7" t="s">
        <v>3</v>
      </c>
    </row>
    <row r="8" spans="2:7" ht="15.6" thickTop="1" thickBot="1">
      <c r="B8" t="s">
        <v>4</v>
      </c>
      <c r="G8" s="4">
        <v>7</v>
      </c>
    </row>
    <row r="9" spans="2:7" ht="5.0999999999999996" customHeight="1" thickTop="1" thickBot="1"/>
    <row r="10" spans="2:7" ht="15.6" thickTop="1" thickBot="1">
      <c r="B10" t="s">
        <v>5</v>
      </c>
      <c r="G10" s="4">
        <v>5</v>
      </c>
    </row>
    <row r="11" spans="2:7" ht="5.0999999999999996" customHeight="1" thickTop="1" thickBot="1"/>
    <row r="12" spans="2:7" ht="15.6" thickTop="1" thickBot="1">
      <c r="B12" t="s">
        <v>6</v>
      </c>
      <c r="G12" s="4">
        <v>3</v>
      </c>
    </row>
    <row r="13" spans="2:7" ht="5.0999999999999996" customHeight="1" thickTop="1" thickBot="1"/>
    <row r="14" spans="2:7" ht="15.6" thickTop="1" thickBot="1">
      <c r="B14" t="s">
        <v>7</v>
      </c>
      <c r="G14" s="4" t="s">
        <v>8</v>
      </c>
    </row>
    <row r="15" spans="2:7" ht="5.0999999999999996" customHeight="1" thickTop="1" thickBot="1"/>
    <row r="16" spans="2:7" ht="15.6" thickTop="1" thickBot="1">
      <c r="B16" t="s">
        <v>9</v>
      </c>
      <c r="G16" s="4">
        <v>500</v>
      </c>
    </row>
    <row r="17" spans="2:7" ht="5.0999999999999996" customHeight="1" thickTop="1" thickBot="1"/>
    <row r="18" spans="2:7" ht="15.6" thickTop="1" thickBot="1">
      <c r="B18" t="s">
        <v>10</v>
      </c>
      <c r="G18" s="4">
        <v>7</v>
      </c>
    </row>
    <row r="19" spans="2:7" ht="5.0999999999999996" customHeight="1" thickTop="1" thickBot="1"/>
    <row r="20" spans="2:7" ht="15.6" thickTop="1" thickBot="1">
      <c r="B20" t="s">
        <v>11</v>
      </c>
      <c r="G20" s="4">
        <v>100</v>
      </c>
    </row>
    <row r="21" spans="2:7" ht="5.0999999999999996" customHeight="1" thickTop="1" thickBot="1"/>
    <row r="22" spans="2:7" ht="15.6" thickTop="1" thickBot="1">
      <c r="B22" t="s">
        <v>12</v>
      </c>
      <c r="G22" s="4" t="s">
        <v>13</v>
      </c>
    </row>
    <row r="23" spans="2:7" ht="5.0999999999999996" customHeight="1" thickTop="1" thickBot="1"/>
    <row r="24" spans="2:7" ht="15.6" thickTop="1" thickBot="1">
      <c r="B24" t="s">
        <v>14</v>
      </c>
      <c r="G24" s="4">
        <v>5</v>
      </c>
    </row>
    <row r="25" spans="2:7" ht="5.0999999999999996" customHeight="1" thickTop="1" thickBot="1"/>
    <row r="26" spans="2:7" ht="15.6" thickTop="1" thickBot="1">
      <c r="B26" t="s">
        <v>15</v>
      </c>
      <c r="G26" s="4" t="s">
        <v>16</v>
      </c>
    </row>
    <row r="27" spans="2:7" ht="5.0999999999999996" customHeight="1" thickTop="1" thickBot="1"/>
    <row r="28" spans="2:7" ht="15.6" thickTop="1" thickBot="1">
      <c r="B28" t="s">
        <v>17</v>
      </c>
      <c r="G28" s="4">
        <v>200</v>
      </c>
    </row>
    <row r="29" spans="2:7" ht="5.0999999999999996" customHeight="1" thickTop="1" thickBot="1"/>
    <row r="30" spans="2:7" ht="15.6" thickTop="1" thickBot="1">
      <c r="B30" t="s">
        <v>18</v>
      </c>
      <c r="G30" s="4">
        <v>100</v>
      </c>
    </row>
    <row r="31" spans="2:7" ht="5.0999999999999996" customHeight="1" thickTop="1" thickBot="1"/>
    <row r="32" spans="2:7" ht="15.6" thickTop="1" thickBot="1">
      <c r="B32" t="s">
        <v>19</v>
      </c>
      <c r="G32" s="4" t="s">
        <v>20</v>
      </c>
    </row>
    <row r="33" spans="2:7" ht="5.0999999999999996" customHeight="1" thickTop="1"/>
    <row r="34" spans="2:7" ht="15.6">
      <c r="B34" s="3" t="s">
        <v>21</v>
      </c>
    </row>
    <row r="35" spans="2:7" ht="5.0999999999999996" customHeight="1" thickBot="1"/>
    <row r="36" spans="2:7" ht="15.6" thickTop="1" thickBot="1">
      <c r="B36" t="s">
        <v>22</v>
      </c>
      <c r="G36" s="9">
        <f>Таблица3[Qо, Вт]</f>
        <v>1172.8919757558367</v>
      </c>
    </row>
    <row r="37" spans="2:7" ht="5.0999999999999996" customHeight="1" thickTop="1" thickBot="1"/>
    <row r="38" spans="2:7" ht="15.6" thickTop="1" thickBot="1">
      <c r="B38" t="s">
        <v>23</v>
      </c>
      <c r="G38" s="9">
        <f>Таблица3[Qв, Вт]</f>
        <v>1037.232</v>
      </c>
    </row>
    <row r="39" spans="2:7" ht="5.0999999999999996" customHeight="1" thickTop="1" thickBot="1"/>
    <row r="40" spans="2:7" ht="15.6" thickTop="1" thickBot="1">
      <c r="B40" t="s">
        <v>24</v>
      </c>
      <c r="G40" s="9">
        <f>Таблица3[ΣQ, Вт]</f>
        <v>2210.1239757558369</v>
      </c>
    </row>
    <row r="41" spans="2:7" ht="15" thickTop="1"/>
  </sheetData>
  <dataValidations count="1">
    <dataValidation type="decimal" allowBlank="1" showErrorMessage="1" error="щщщщщщ" sqref="G28" xr:uid="{00000000-0002-0000-0000-000000000000}">
      <formula1>IF(G26="не учитывать",0,0.001)</formula1>
      <formula2>IF(G26="не учитывать",0,1000000)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справочник!$B$4:$B$5</xm:f>
          </x14:formula1>
          <xm:sqref>G14</xm:sqref>
        </x14:dataValidation>
        <x14:dataValidation type="list" allowBlank="1" showInputMessage="1" showErrorMessage="1" xr:uid="{00000000-0002-0000-0000-000002000000}">
          <x14:formula1>
            <xm:f>справочник!$G$4:$G$6</xm:f>
          </x14:formula1>
          <xm:sqref>G18</xm:sqref>
        </x14:dataValidation>
        <x14:dataValidation type="list" allowBlank="1" showInputMessage="1" showErrorMessage="1" xr:uid="{00000000-0002-0000-0000-000003000000}">
          <x14:formula1>
            <xm:f>справочник!$I$4:$I$7</xm:f>
          </x14:formula1>
          <xm:sqref>G20</xm:sqref>
        </x14:dataValidation>
        <x14:dataValidation type="list" allowBlank="1" showInputMessage="1" showErrorMessage="1" xr:uid="{00000000-0002-0000-0000-000004000000}">
          <x14:formula1>
            <xm:f>справочник!$K$4:$K$7</xm:f>
          </x14:formula1>
          <xm:sqref>G22</xm:sqref>
        </x14:dataValidation>
        <x14:dataValidation type="list" allowBlank="1" showInputMessage="1" showErrorMessage="1" xr:uid="{00000000-0002-0000-0000-000005000000}">
          <x14:formula1>
            <xm:f>справочник!$P$4:$P$6</xm:f>
          </x14:formula1>
          <xm:sqref>G26</xm:sqref>
        </x14:dataValidation>
        <x14:dataValidation type="list" allowBlank="1" showInputMessage="1" showErrorMessage="1" xr:uid="{00000000-0002-0000-0000-000006000000}">
          <x14:formula1>
            <xm:f>справочник!$S$4:$S$6</xm:f>
          </x14:formula1>
          <xm:sqref>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T32"/>
  <sheetViews>
    <sheetView tabSelected="1" zoomScale="80" zoomScaleNormal="80" workbookViewId="0">
      <selection activeCell="B3" sqref="B3"/>
    </sheetView>
  </sheetViews>
  <sheetFormatPr defaultRowHeight="14.45"/>
  <cols>
    <col min="2" max="2" width="12.42578125" customWidth="1"/>
    <col min="3" max="3" width="13.140625" customWidth="1"/>
    <col min="4" max="4" width="9.28515625" customWidth="1"/>
    <col min="5" max="5" width="13.28515625" customWidth="1"/>
    <col min="6" max="6" width="11.5703125" customWidth="1"/>
    <col min="7" max="7" width="14.5703125" customWidth="1"/>
    <col min="8" max="8" width="14.85546875" customWidth="1"/>
    <col min="9" max="9" width="15.5703125" customWidth="1"/>
    <col min="10" max="10" width="16.42578125" customWidth="1"/>
    <col min="11" max="11" width="12.42578125" customWidth="1"/>
    <col min="12" max="12" width="21.140625" customWidth="1"/>
    <col min="13" max="13" width="11.85546875" customWidth="1"/>
    <col min="14" max="14" width="12.140625" customWidth="1"/>
    <col min="16" max="16" width="13.5703125" customWidth="1"/>
    <col min="17" max="17" width="20" customWidth="1"/>
    <col min="19" max="19" width="13.5703125" customWidth="1"/>
    <col min="20" max="20" width="15.42578125" customWidth="1"/>
  </cols>
  <sheetData>
    <row r="3" spans="2:20">
      <c r="B3" t="s">
        <v>25</v>
      </c>
      <c r="C3" t="s">
        <v>26</v>
      </c>
      <c r="E3" t="s">
        <v>27</v>
      </c>
      <c r="G3" t="s">
        <v>28</v>
      </c>
      <c r="I3" t="s">
        <v>29</v>
      </c>
      <c r="K3" t="s">
        <v>30</v>
      </c>
      <c r="L3" t="s">
        <v>31</v>
      </c>
      <c r="N3" t="s">
        <v>31</v>
      </c>
      <c r="P3" t="s">
        <v>32</v>
      </c>
      <c r="Q3" t="s">
        <v>33</v>
      </c>
      <c r="S3" t="s">
        <v>34</v>
      </c>
      <c r="T3" t="s">
        <v>35</v>
      </c>
    </row>
    <row r="4" spans="2:20">
      <c r="B4" t="s">
        <v>8</v>
      </c>
      <c r="C4">
        <v>0.72</v>
      </c>
      <c r="E4">
        <f>IF(ISNUMBER(SEARCH("кирпич",'расчёт теплопотерь'!G14,1)),0.72,0.3)</f>
        <v>0.72</v>
      </c>
      <c r="G4">
        <f>'расчёт теплопотерь'!G8</f>
        <v>7</v>
      </c>
      <c r="I4">
        <v>0</v>
      </c>
      <c r="K4" t="s">
        <v>13</v>
      </c>
      <c r="L4">
        <v>0.9</v>
      </c>
      <c r="N4">
        <f>IF(ISNUMBER(SEARCH("нормативное",'расчёт теплопотерь'!G22,1)),0.9,IF(ISNUMBER(SEARCH("среднее",'расчёт теплопотерь'!G22,1)),0.65,IF(ISNUMBER(SEARCH("старое",'расчёт теплопотерь'!G22,1)),0.4,0)))</f>
        <v>0.9</v>
      </c>
      <c r="P4" t="s">
        <v>16</v>
      </c>
      <c r="Q4" s="6">
        <f>0.22/1.7</f>
        <v>0.12941176470588237</v>
      </c>
      <c r="S4" t="s">
        <v>20</v>
      </c>
      <c r="T4">
        <v>5.5</v>
      </c>
    </row>
    <row r="5" spans="2:20">
      <c r="B5" t="s">
        <v>36</v>
      </c>
      <c r="C5">
        <v>0.3</v>
      </c>
      <c r="G5">
        <f>'расчёт теплопотерь'!G10</f>
        <v>5</v>
      </c>
      <c r="I5">
        <v>50</v>
      </c>
      <c r="K5" t="s">
        <v>37</v>
      </c>
      <c r="L5">
        <v>0.65</v>
      </c>
      <c r="P5" t="s">
        <v>38</v>
      </c>
      <c r="Q5" s="6">
        <f>0.05/0.15</f>
        <v>0.33333333333333337</v>
      </c>
      <c r="S5" t="s">
        <v>39</v>
      </c>
      <c r="T5">
        <v>4.3</v>
      </c>
    </row>
    <row r="6" spans="2:20">
      <c r="G6">
        <f>'расчёт теплопотерь'!G8+'расчёт теплопотерь'!G10</f>
        <v>12</v>
      </c>
      <c r="I6">
        <v>100</v>
      </c>
      <c r="K6" t="s">
        <v>40</v>
      </c>
      <c r="L6">
        <v>0.4</v>
      </c>
      <c r="P6" t="s">
        <v>41</v>
      </c>
      <c r="Q6">
        <v>0</v>
      </c>
      <c r="S6" t="s">
        <v>41</v>
      </c>
      <c r="T6">
        <v>0</v>
      </c>
    </row>
    <row r="7" spans="2:20">
      <c r="I7">
        <v>150</v>
      </c>
      <c r="K7" t="s">
        <v>41</v>
      </c>
      <c r="L7">
        <v>0</v>
      </c>
    </row>
    <row r="12" spans="2:20">
      <c r="B12" s="1" t="s">
        <v>42</v>
      </c>
    </row>
    <row r="13" spans="2:20">
      <c r="B13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48</v>
      </c>
      <c r="H13" t="s">
        <v>49</v>
      </c>
      <c r="I13" s="5" t="s">
        <v>50</v>
      </c>
      <c r="J13" s="2" t="s">
        <v>51</v>
      </c>
      <c r="K13" s="5" t="s">
        <v>52</v>
      </c>
      <c r="L13" s="2" t="s">
        <v>33</v>
      </c>
      <c r="M13" s="5" t="s">
        <v>53</v>
      </c>
      <c r="N13" s="5" t="s">
        <v>54</v>
      </c>
    </row>
    <row r="14" spans="2:20">
      <c r="B14" s="2">
        <v>1</v>
      </c>
      <c r="C14">
        <f>'расчёт теплопотерь'!G4</f>
        <v>20</v>
      </c>
      <c r="D14">
        <f>'расчёт теплопотерь'!G6</f>
        <v>-22</v>
      </c>
      <c r="E14">
        <f>'расчёт теплопотерь'!G8</f>
        <v>7</v>
      </c>
      <c r="F14">
        <f>'расчёт теплопотерь'!G10</f>
        <v>5</v>
      </c>
      <c r="G14">
        <f>'расчёт теплопотерь'!G12</f>
        <v>3</v>
      </c>
      <c r="H14">
        <f>Таблица4[λ, Вт/(м*ºС)]</f>
        <v>0.72</v>
      </c>
      <c r="I14">
        <f>'расчёт теплопотерь'!G16</f>
        <v>500</v>
      </c>
      <c r="J14">
        <f>'расчёт теплопотерь'!G18</f>
        <v>7</v>
      </c>
      <c r="K14">
        <f>'расчёт теплопотерь'!G20</f>
        <v>100</v>
      </c>
      <c r="L14">
        <f>IF(ISNUMBER(SEARCH("ж/б плита",'расчёт теплопотерь'!G26,1)),0.1,IF(ISNUMBER(SEARCH("деревянное",'расчёт теплопотерь'!G26,1)),0.3,0))</f>
        <v>0.1</v>
      </c>
      <c r="M14">
        <f>'расчёт теплопотерь'!G28</f>
        <v>200</v>
      </c>
      <c r="N14">
        <f>'расчёт теплопотерь'!G30</f>
        <v>100</v>
      </c>
    </row>
    <row r="19" spans="2:11">
      <c r="B19" s="1" t="s">
        <v>55</v>
      </c>
    </row>
    <row r="20" spans="2:11">
      <c r="B20" s="2" t="s">
        <v>43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" t="s">
        <v>31</v>
      </c>
      <c r="I20" s="2" t="s">
        <v>61</v>
      </c>
      <c r="J20" s="2" t="s">
        <v>62</v>
      </c>
      <c r="K20" s="5" t="s">
        <v>63</v>
      </c>
    </row>
    <row r="21" spans="2:11">
      <c r="B21" s="2">
        <v>1</v>
      </c>
      <c r="C21">
        <f>Таблица10[Lнс, м]*Таблица10[H, м]</f>
        <v>21</v>
      </c>
      <c r="D21">
        <f>IF(ISNUMBER(SEARCH("не учитывать",'расчёт теплопотерь'!G22,1)),0,'расчёт теплопотерь'!G24)</f>
        <v>5</v>
      </c>
      <c r="E21">
        <f>IF(ISNUMBER(SEARCH("не учитывать",'расчёт теплопотерь'!G26,1)),0,Таблица10[А, м]*Таблица10[В, м])</f>
        <v>35</v>
      </c>
      <c r="F21">
        <f>IF(ISNUMBER(SEARCH("не учитывать",'расчёт теплопотерь'!G32,1)),0,Таблица10[А, м]*Таблица10[В, м])</f>
        <v>35</v>
      </c>
      <c r="G21" s="6">
        <f>1/8.7+1/23+Таблица10[δст, мм]/1000/Таблица10[λст, Вт/(м*ºС)]+Таблица10[δут.ст, мм]/1000/0.04</f>
        <v>3.3528652340496419</v>
      </c>
      <c r="H21" s="6">
        <f>Таблица7[Rок, м2*ºС/Вт]</f>
        <v>0.9</v>
      </c>
      <c r="I21" s="6">
        <f>IF(ISNUMBER(SEARCH("не учитывать",'расчёт теплопотерь'!G26,1)),0,(1/8.7+1/17+Таблица10[δпт/λпт, (м*ºС)/Вт]+Таблица10[δнас.сл, мм]/1000/0.2+Таблица10[δут.пт, мм]/1000/0.04))</f>
        <v>3.7737660581473969</v>
      </c>
      <c r="J21" s="6">
        <f>IF(ISNUMBER(SEARCH("утеплённый",'расчёт теплопотерь'!G32,1)),5.5,IF(ISNUMBER(SEARCH("не утеплённый",'расчёт теплопотерь'!G32,1)),4.3,0))</f>
        <v>5.5</v>
      </c>
      <c r="K21" s="7">
        <f>IF(Таблица10[Lнс, м]=Таблица10[А, м]+Таблица10[В, м],1.15,1.1)</f>
        <v>1.1000000000000001</v>
      </c>
    </row>
    <row r="25" spans="2:11">
      <c r="B25" s="1" t="s">
        <v>64</v>
      </c>
    </row>
    <row r="26" spans="2:11">
      <c r="B26" t="s">
        <v>43</v>
      </c>
      <c r="C26" s="2" t="s">
        <v>65</v>
      </c>
      <c r="D26" s="2" t="s">
        <v>66</v>
      </c>
      <c r="E26" s="2" t="s">
        <v>67</v>
      </c>
    </row>
    <row r="27" spans="2:11">
      <c r="B27" s="2">
        <v>1</v>
      </c>
      <c r="C27">
        <f>Таблица10[А, м]*Таблица10[В, м]*3</f>
        <v>105</v>
      </c>
      <c r="D27">
        <v>0.7</v>
      </c>
      <c r="E27" s="8">
        <f>0.28*Таблица12[L, м3/ч]*1.2*(Таблица10[tвн, ºС]-Таблица10[tн, ºС])*Таблица12[[К ]]</f>
        <v>1037.232</v>
      </c>
    </row>
    <row r="30" spans="2:11">
      <c r="B30" s="1" t="s">
        <v>68</v>
      </c>
    </row>
    <row r="31" spans="2:11">
      <c r="B31" s="2" t="s">
        <v>43</v>
      </c>
      <c r="C31" s="2" t="s">
        <v>69</v>
      </c>
      <c r="D31" s="2" t="s">
        <v>70</v>
      </c>
      <c r="E31" s="2" t="s">
        <v>71</v>
      </c>
      <c r="F31" s="2" t="s">
        <v>72</v>
      </c>
      <c r="G31" s="2" t="s">
        <v>73</v>
      </c>
      <c r="H31" s="2" t="s">
        <v>67</v>
      </c>
      <c r="I31" s="2" t="s">
        <v>74</v>
      </c>
    </row>
    <row r="32" spans="2:11">
      <c r="B32" s="2">
        <v>1</v>
      </c>
      <c r="C32" s="8">
        <f>(Таблица11[Fст, м2]-Таблица11[Fок, м2])/Таблица11[Rст, м2*ºС/Вт]*('расчёт теплопотерь'!G4-'расчёт теплопотерь'!G6)*Таблица11[β]</f>
        <v>220.46815138680148</v>
      </c>
      <c r="D32" s="8">
        <f>IF(ISNUMBER(SEARCH("не учитывать",'расчёт теплопотерь'!G22,1)),0,(Таблица11[Fок, м2]/Таблица11[Rок, м2*ºС/Вт]*('расчёт теплопотерь'!G4-'расчёт теплопотерь'!G6)*Таблица11[β]))</f>
        <v>256.66666666666669</v>
      </c>
      <c r="E32" s="8">
        <f>IF(ISNUMBER(SEARCH("не учитывать",'расчёт теплопотерь'!G26,1)),0,Таблица11[Fпт, м2]/Таблица11[Rпт, м2*ºС/Вт]*('расчёт теплопотерь'!G4-'расчёт теплопотерь'!G6)*Таблица11[β])</f>
        <v>428.48443042964135</v>
      </c>
      <c r="F32" s="8">
        <f>IF(ISNUMBER(SEARCH("не учитывать",'расчёт теплопотерь'!G32,1)),0,Таблица11[Fпл, м2]/Таблица11[Rпл, м2*ºС/Вт]*('расчёт теплопотерь'!G4-'расчёт теплопотерь'!G6))</f>
        <v>267.27272727272725</v>
      </c>
      <c r="G32" s="8">
        <f>Таблица3[Qст, Вт]+Таблица3[Qок, Вт]+Таблица3[Qпт, Вт]+Таблица3[Qпл, Вт]</f>
        <v>1172.8919757558367</v>
      </c>
      <c r="H32" s="8">
        <f>Таблица12[Qв, Вт]</f>
        <v>1037.232</v>
      </c>
      <c r="I32" s="8">
        <f>Таблица3[Qо, Вт]+Таблица3[Qв, Вт]</f>
        <v>2210.1239757558369</v>
      </c>
    </row>
  </sheetData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2025-02-19T13:42:33Z</dcterms:modified>
  <cp:category/>
  <cp:contentStatus/>
</cp:coreProperties>
</file>